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firstSheet="1" activeTab="12"/>
  </bookViews>
  <sheets>
    <sheet name="Linha1" sheetId="2" r:id="rId1"/>
    <sheet name="Linha2" sheetId="3" r:id="rId2"/>
    <sheet name="Linha3" sheetId="4" r:id="rId3"/>
    <sheet name="Linha4" sheetId="5" r:id="rId4"/>
    <sheet name="Linha5" sheetId="6" r:id="rId5"/>
    <sheet name="Linha6" sheetId="7" r:id="rId6"/>
    <sheet name="Linha7" sheetId="8" r:id="rId7"/>
    <sheet name="Linha8" sheetId="9" r:id="rId8"/>
    <sheet name="Linha9" sheetId="10" r:id="rId9"/>
    <sheet name="Linha10" sheetId="11" r:id="rId10"/>
    <sheet name="Linha11" sheetId="12" r:id="rId11"/>
    <sheet name="Linha12" sheetId="13" r:id="rId12"/>
    <sheet name="Linha13" sheetId="14" r:id="rId13"/>
  </sheets>
  <calcPr calcId="152511"/>
</workbook>
</file>

<file path=xl/calcChain.xml><?xml version="1.0" encoding="utf-8"?>
<calcChain xmlns="http://schemas.openxmlformats.org/spreadsheetml/2006/main">
  <c r="E30" i="14" l="1"/>
  <c r="C30" i="14"/>
  <c r="C28" i="14"/>
  <c r="E26" i="14"/>
  <c r="C25" i="14"/>
  <c r="C22" i="14" s="1"/>
  <c r="E23" i="14"/>
  <c r="E22" i="14"/>
  <c r="E20" i="14"/>
  <c r="E21" i="14" s="1"/>
  <c r="E24" i="14" s="1"/>
  <c r="E17" i="14" s="1"/>
  <c r="E19" i="14"/>
  <c r="C19" i="14"/>
  <c r="C16" i="14" s="1"/>
  <c r="E15" i="14"/>
  <c r="E12" i="14" s="1"/>
  <c r="E14" i="14"/>
  <c r="C12" i="14"/>
  <c r="E30" i="13"/>
  <c r="C30" i="13"/>
  <c r="C28" i="13"/>
  <c r="C25" i="13"/>
  <c r="C22" i="13" s="1"/>
  <c r="E23" i="13"/>
  <c r="E22" i="13"/>
  <c r="E20" i="13"/>
  <c r="E21" i="13" s="1"/>
  <c r="E19" i="13"/>
  <c r="C19" i="13"/>
  <c r="C16" i="13" s="1"/>
  <c r="E14" i="13"/>
  <c r="E15" i="13" s="1"/>
  <c r="E12" i="13" s="1"/>
  <c r="C12" i="13"/>
  <c r="E30" i="12"/>
  <c r="C30" i="12"/>
  <c r="C28" i="12"/>
  <c r="C25" i="12"/>
  <c r="C22" i="12" s="1"/>
  <c r="E23" i="12"/>
  <c r="E22" i="12"/>
  <c r="E20" i="12"/>
  <c r="E21" i="12" s="1"/>
  <c r="E19" i="12"/>
  <c r="C19" i="12"/>
  <c r="C16" i="12" s="1"/>
  <c r="E14" i="12"/>
  <c r="E15" i="12" s="1"/>
  <c r="E12" i="12" s="1"/>
  <c r="C12" i="12"/>
  <c r="E30" i="11"/>
  <c r="C30" i="11"/>
  <c r="E26" i="11" s="1"/>
  <c r="C25" i="11"/>
  <c r="C22" i="11" s="1"/>
  <c r="E23" i="11"/>
  <c r="E22" i="11"/>
  <c r="E20" i="11"/>
  <c r="E21" i="11" s="1"/>
  <c r="E24" i="11" s="1"/>
  <c r="E19" i="11"/>
  <c r="C19" i="11"/>
  <c r="C16" i="11" s="1"/>
  <c r="E14" i="11"/>
  <c r="E15" i="11" s="1"/>
  <c r="E12" i="11" s="1"/>
  <c r="C12" i="11"/>
  <c r="E30" i="10"/>
  <c r="C30" i="10"/>
  <c r="E26" i="10" s="1"/>
  <c r="C28" i="10"/>
  <c r="C25" i="10"/>
  <c r="C22" i="10" s="1"/>
  <c r="E23" i="10"/>
  <c r="E22" i="10"/>
  <c r="E20" i="10"/>
  <c r="E21" i="10" s="1"/>
  <c r="E19" i="10"/>
  <c r="C19" i="10"/>
  <c r="C16" i="10" s="1"/>
  <c r="E14" i="10"/>
  <c r="E15" i="10" s="1"/>
  <c r="C12" i="10"/>
  <c r="E30" i="9"/>
  <c r="C30" i="9"/>
  <c r="C28" i="9"/>
  <c r="C25" i="9"/>
  <c r="C22" i="9" s="1"/>
  <c r="E23" i="9"/>
  <c r="E22" i="9"/>
  <c r="E20" i="9"/>
  <c r="E21" i="9" s="1"/>
  <c r="E24" i="9" s="1"/>
  <c r="E17" i="9" s="1"/>
  <c r="E19" i="9"/>
  <c r="C19" i="9"/>
  <c r="C16" i="9" s="1"/>
  <c r="E14" i="9"/>
  <c r="E15" i="9" s="1"/>
  <c r="E12" i="9" s="1"/>
  <c r="C12" i="9"/>
  <c r="E30" i="8"/>
  <c r="C30" i="8"/>
  <c r="E12" i="8" s="1"/>
  <c r="E26" i="8"/>
  <c r="C25" i="8"/>
  <c r="C22" i="8" s="1"/>
  <c r="E24" i="8"/>
  <c r="E17" i="8" s="1"/>
  <c r="E23" i="8"/>
  <c r="E22" i="8"/>
  <c r="E21" i="8"/>
  <c r="E20" i="8"/>
  <c r="E19" i="8"/>
  <c r="C19" i="8"/>
  <c r="C16" i="8" s="1"/>
  <c r="E15" i="8"/>
  <c r="E14" i="8"/>
  <c r="C12" i="8"/>
  <c r="E30" i="7"/>
  <c r="C30" i="7"/>
  <c r="E26" i="7" s="1"/>
  <c r="C25" i="7"/>
  <c r="C22" i="7" s="1"/>
  <c r="E23" i="7"/>
  <c r="E22" i="7"/>
  <c r="E20" i="7"/>
  <c r="E21" i="7" s="1"/>
  <c r="E19" i="7"/>
  <c r="C19" i="7"/>
  <c r="C16" i="7" s="1"/>
  <c r="E14" i="7"/>
  <c r="E15" i="7" s="1"/>
  <c r="C12" i="7"/>
  <c r="E30" i="6"/>
  <c r="C30" i="6"/>
  <c r="C28" i="6" s="1"/>
  <c r="C25" i="6"/>
  <c r="C22" i="6" s="1"/>
  <c r="E23" i="6"/>
  <c r="E22" i="6"/>
  <c r="E20" i="6"/>
  <c r="E21" i="6" s="1"/>
  <c r="E19" i="6"/>
  <c r="C19" i="6"/>
  <c r="C16" i="6" s="1"/>
  <c r="E15" i="6"/>
  <c r="E14" i="6"/>
  <c r="C12" i="6"/>
  <c r="E30" i="5"/>
  <c r="C30" i="5"/>
  <c r="E12" i="5" s="1"/>
  <c r="C25" i="5"/>
  <c r="C22" i="5" s="1"/>
  <c r="E23" i="5"/>
  <c r="E22" i="5"/>
  <c r="E20" i="5"/>
  <c r="E21" i="5" s="1"/>
  <c r="E24" i="5" s="1"/>
  <c r="E19" i="5"/>
  <c r="C19" i="5"/>
  <c r="C16" i="5"/>
  <c r="E15" i="5"/>
  <c r="E14" i="5"/>
  <c r="C12" i="5"/>
  <c r="E30" i="4"/>
  <c r="C30" i="4"/>
  <c r="C28" i="4"/>
  <c r="E26" i="4"/>
  <c r="C25" i="4"/>
  <c r="C22" i="4" s="1"/>
  <c r="E23" i="4"/>
  <c r="E22" i="4"/>
  <c r="E20" i="4"/>
  <c r="E19" i="4"/>
  <c r="C19" i="4"/>
  <c r="C16" i="4" s="1"/>
  <c r="E15" i="4"/>
  <c r="E12" i="4" s="1"/>
  <c r="E14" i="4"/>
  <c r="C12" i="4"/>
  <c r="E30" i="3"/>
  <c r="C30" i="3"/>
  <c r="C28" i="3" s="1"/>
  <c r="C25" i="3"/>
  <c r="C22" i="3" s="1"/>
  <c r="E23" i="3"/>
  <c r="E22" i="3"/>
  <c r="E20" i="3"/>
  <c r="E21" i="3" s="1"/>
  <c r="E24" i="3" s="1"/>
  <c r="E19" i="3"/>
  <c r="C19" i="3"/>
  <c r="C16" i="3" s="1"/>
  <c r="E15" i="3"/>
  <c r="E14" i="3"/>
  <c r="C12" i="3"/>
  <c r="C25" i="2"/>
  <c r="C22" i="2" s="1"/>
  <c r="E30" i="2"/>
  <c r="C30" i="2"/>
  <c r="C28" i="2" s="1"/>
  <c r="E23" i="2"/>
  <c r="E22" i="2"/>
  <c r="E20" i="2"/>
  <c r="E21" i="2" s="1"/>
  <c r="E24" i="2" s="1"/>
  <c r="E19" i="2"/>
  <c r="C19" i="2"/>
  <c r="C16" i="2" s="1"/>
  <c r="E14" i="2"/>
  <c r="E15" i="2" s="1"/>
  <c r="C12" i="2"/>
  <c r="E10" i="14" l="1"/>
  <c r="C10" i="14"/>
  <c r="E26" i="13"/>
  <c r="C10" i="13"/>
  <c r="E24" i="13"/>
  <c r="E17" i="13" s="1"/>
  <c r="E10" i="13" s="1"/>
  <c r="E26" i="12"/>
  <c r="C10" i="12"/>
  <c r="E24" i="12"/>
  <c r="E17" i="12" s="1"/>
  <c r="E17" i="11"/>
  <c r="C28" i="11"/>
  <c r="C10" i="11" s="1"/>
  <c r="E10" i="11"/>
  <c r="E12" i="10"/>
  <c r="E10" i="10" s="1"/>
  <c r="C10" i="10"/>
  <c r="E24" i="10"/>
  <c r="E17" i="10" s="1"/>
  <c r="E26" i="9"/>
  <c r="E10" i="9" s="1"/>
  <c r="C10" i="9"/>
  <c r="E10" i="8"/>
  <c r="C28" i="8"/>
  <c r="C10" i="8" s="1"/>
  <c r="E32" i="8" s="1"/>
  <c r="E34" i="8" s="1"/>
  <c r="C28" i="7"/>
  <c r="E12" i="7"/>
  <c r="C10" i="7"/>
  <c r="E24" i="7"/>
  <c r="E17" i="7" s="1"/>
  <c r="E10" i="7" s="1"/>
  <c r="E26" i="6"/>
  <c r="C10" i="6"/>
  <c r="E12" i="6"/>
  <c r="E10" i="6" s="1"/>
  <c r="E32" i="6" s="1"/>
  <c r="E34" i="6" s="1"/>
  <c r="E24" i="6"/>
  <c r="E17" i="6" s="1"/>
  <c r="E17" i="5"/>
  <c r="E26" i="5"/>
  <c r="E10" i="5"/>
  <c r="C28" i="5"/>
  <c r="C10" i="5" s="1"/>
  <c r="E32" i="5" s="1"/>
  <c r="E34" i="5" s="1"/>
  <c r="C10" i="4"/>
  <c r="E21" i="4"/>
  <c r="E24" i="4" s="1"/>
  <c r="E17" i="4" s="1"/>
  <c r="E10" i="4" s="1"/>
  <c r="E17" i="3"/>
  <c r="E26" i="3"/>
  <c r="E12" i="3"/>
  <c r="C10" i="3"/>
  <c r="E12" i="2"/>
  <c r="E26" i="2"/>
  <c r="E17" i="2"/>
  <c r="C10" i="2"/>
  <c r="E32" i="14" l="1"/>
  <c r="E34" i="14" s="1"/>
  <c r="E32" i="13"/>
  <c r="E34" i="13" s="1"/>
  <c r="E10" i="12"/>
  <c r="E32" i="12"/>
  <c r="E34" i="12" s="1"/>
  <c r="E32" i="11"/>
  <c r="E34" i="11" s="1"/>
  <c r="E32" i="10"/>
  <c r="E34" i="10" s="1"/>
  <c r="E32" i="9"/>
  <c r="E34" i="9" s="1"/>
  <c r="E32" i="7"/>
  <c r="E34" i="7" s="1"/>
  <c r="E32" i="4"/>
  <c r="E34" i="4" s="1"/>
  <c r="E10" i="3"/>
  <c r="E32" i="3"/>
  <c r="E34" i="3" s="1"/>
  <c r="E10" i="2"/>
  <c r="E32" i="2" s="1"/>
  <c r="E34" i="2" s="1"/>
</calcChain>
</file>

<file path=xl/sharedStrings.xml><?xml version="1.0" encoding="utf-8"?>
<sst xmlns="http://schemas.openxmlformats.org/spreadsheetml/2006/main" count="572" uniqueCount="56">
  <si>
    <t>Planilha de Composição de Custos</t>
  </si>
  <si>
    <t>Cálculo de Custos do Km Rodado - Transporte Escolar</t>
  </si>
  <si>
    <t>Capacidade (lugares):</t>
  </si>
  <si>
    <t>Quilometragem Percorrida:</t>
  </si>
  <si>
    <t>Itinerário:</t>
  </si>
  <si>
    <t>CUSTOS VARIÁVEIS</t>
  </si>
  <si>
    <t>COMBUSTÍVEL</t>
  </si>
  <si>
    <t>Linha 1</t>
  </si>
  <si>
    <t>Média Consumida Km/Litro</t>
  </si>
  <si>
    <t>OLEO LUBRIFICANTE</t>
  </si>
  <si>
    <t>Preço do litro lubrificante</t>
  </si>
  <si>
    <t xml:space="preserve">Total na troca </t>
  </si>
  <si>
    <t xml:space="preserve">Litros total troca </t>
  </si>
  <si>
    <t>Km rodados com 1 troca</t>
  </si>
  <si>
    <t>PNEUS DE RODAGEM</t>
  </si>
  <si>
    <t>Preço do pneu utilizado</t>
  </si>
  <si>
    <t>Quantidade de pneus rodando</t>
  </si>
  <si>
    <t>Total na troca</t>
  </si>
  <si>
    <t>Vida útil do pneu em Km</t>
  </si>
  <si>
    <t>MANUTENÇÃO DO VEÍCULO</t>
  </si>
  <si>
    <t>Custo de manutenção por mês</t>
  </si>
  <si>
    <t>Quilometragem percorrida/mês:</t>
  </si>
  <si>
    <t>Preço do litro Gasolina/Diesel</t>
  </si>
  <si>
    <t>CUSTOS FIXOS</t>
  </si>
  <si>
    <t>CAPITAL E DEPRECIAÇÃO</t>
  </si>
  <si>
    <t>Valor médio de venda veículo</t>
  </si>
  <si>
    <t>% de depreciação/mês</t>
  </si>
  <si>
    <t>Valor da depreciação mês</t>
  </si>
  <si>
    <t>MOTORISTA</t>
  </si>
  <si>
    <t>Vencimento motorista</t>
  </si>
  <si>
    <t>13º</t>
  </si>
  <si>
    <t>Férias</t>
  </si>
  <si>
    <t>1/3 férias</t>
  </si>
  <si>
    <t>Fgts</t>
  </si>
  <si>
    <t>Inss</t>
  </si>
  <si>
    <t>Total Custo motorista/mês</t>
  </si>
  <si>
    <t>Seguro/mês</t>
  </si>
  <si>
    <t>Laudos Detran/Inmetro</t>
  </si>
  <si>
    <t>Honorários com Contador</t>
  </si>
  <si>
    <t>Custo administrativo total</t>
  </si>
  <si>
    <t>CUSTOS ADMISTRATIVOS</t>
  </si>
  <si>
    <t>CUSTO TOTAL= CUSTO VARIAVEL + CUSTO FIXO</t>
  </si>
  <si>
    <t>Margem de Lucro + Impostos</t>
  </si>
  <si>
    <t>CUSTO TOTAL POR QUILOMETRO RODADO</t>
  </si>
  <si>
    <t>Linha 2</t>
  </si>
  <si>
    <t>Linha 3</t>
  </si>
  <si>
    <t>Linha 4</t>
  </si>
  <si>
    <t>Linha 5</t>
  </si>
  <si>
    <t>Linha 6</t>
  </si>
  <si>
    <t>Linha 7</t>
  </si>
  <si>
    <t>Linha 8</t>
  </si>
  <si>
    <t>Linha 9</t>
  </si>
  <si>
    <t>Linha 10</t>
  </si>
  <si>
    <t>Linha 11</t>
  </si>
  <si>
    <t>Linha 12</t>
  </si>
  <si>
    <t>Linha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</si>
</sst>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sz val="15"/>
      <color theme="1"/>
      <name val="Comic Sans MS"/>
      <family val="4"/>
    </font>
    <font>
      <b/>
      <sz val="11"/>
      <color rgb="FFFF0000"/>
      <name val="Comic Sans MS"/>
      <family val="4"/>
    </font>
    <font>
      <sz val="10"/>
      <color theme="1"/>
      <name val="Comic Sans MS"/>
      <family val="4"/>
    </font>
    <font>
      <b/>
      <sz val="10"/>
      <color rgb="FFFF000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4" fontId="2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/>
    <xf numFmtId="44" fontId="6" fillId="0" borderId="1" xfId="0" applyNumberFormat="1" applyFont="1" applyBorder="1"/>
    <xf numFmtId="44" fontId="5" fillId="2" borderId="0" xfId="2" applyFont="1" applyFill="1"/>
    <xf numFmtId="0" fontId="5" fillId="2" borderId="0" xfId="0" applyFont="1" applyFill="1"/>
    <xf numFmtId="44" fontId="6" fillId="0" borderId="1" xfId="2" applyFont="1" applyBorder="1"/>
    <xf numFmtId="0" fontId="5" fillId="0" borderId="0" xfId="0" applyFont="1" applyBorder="1"/>
    <xf numFmtId="44" fontId="5" fillId="0" borderId="0" xfId="0" applyNumberFormat="1" applyFont="1"/>
    <xf numFmtId="165" fontId="5" fillId="2" borderId="0" xfId="1" applyNumberFormat="1" applyFont="1" applyFill="1"/>
    <xf numFmtId="0" fontId="5" fillId="0" borderId="2" xfId="0" applyFont="1" applyBorder="1"/>
    <xf numFmtId="0" fontId="6" fillId="0" borderId="3" xfId="0" applyFont="1" applyBorder="1"/>
    <xf numFmtId="0" fontId="5" fillId="0" borderId="1" xfId="0" applyFont="1" applyBorder="1"/>
    <xf numFmtId="44" fontId="5" fillId="0" borderId="0" xfId="2" applyFont="1"/>
    <xf numFmtId="43" fontId="6" fillId="0" borderId="1" xfId="0" applyNumberFormat="1" applyFont="1" applyBorder="1"/>
    <xf numFmtId="43" fontId="5" fillId="2" borderId="0" xfId="1" applyFont="1" applyFill="1"/>
    <xf numFmtId="0" fontId="4" fillId="0" borderId="4" xfId="0" applyFont="1" applyBorder="1" applyAlignment="1">
      <alignment horizontal="center"/>
    </xf>
    <xf numFmtId="44" fontId="4" fillId="0" borderId="4" xfId="0" applyNumberFormat="1" applyFont="1" applyBorder="1"/>
    <xf numFmtId="0" fontId="2" fillId="0" borderId="4" xfId="0" applyFont="1" applyBorder="1" applyAlignment="1">
      <alignment horizontal="center"/>
    </xf>
    <xf numFmtId="43" fontId="2" fillId="2" borderId="4" xfId="1" applyFont="1" applyFill="1" applyBorder="1"/>
    <xf numFmtId="0" fontId="3" fillId="0" borderId="1" xfId="0" applyFont="1" applyBorder="1" applyAlignment="1">
      <alignment horizontal="center"/>
    </xf>
    <xf numFmtId="0" fontId="2" fillId="0" borderId="3" xfId="0" applyFont="1" applyBorder="1"/>
    <xf numFmtId="165" fontId="5" fillId="0" borderId="1" xfId="1" applyNumberFormat="1" applyFont="1" applyBorder="1"/>
    <xf numFmtId="0" fontId="5" fillId="0" borderId="5" xfId="0" applyFont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H30" sqref="H30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7</v>
      </c>
    </row>
    <row r="8" spans="2:7" s="5" customFormat="1" ht="16.2" x14ac:dyDescent="0.4">
      <c r="B8" s="17" t="s">
        <v>3</v>
      </c>
      <c r="C8" s="17">
        <v>79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1.6946223628691985</v>
      </c>
      <c r="D10" s="16" t="s">
        <v>23</v>
      </c>
      <c r="E10" s="8">
        <f>E12+E17+E26</f>
        <v>2.362165963431786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0.1476793248945148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1.8790436005625877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0.33544303797468356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0.31645569620253167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1580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4.0567883263009845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4.8681459915611818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H18" sqref="H18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52</v>
      </c>
    </row>
    <row r="8" spans="2:7" s="5" customFormat="1" ht="16.2" x14ac:dyDescent="0.4">
      <c r="B8" s="17" t="s">
        <v>3</v>
      </c>
      <c r="C8" s="17">
        <v>99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1.6306919191919194</v>
      </c>
      <c r="D10" s="16" t="s">
        <v>23</v>
      </c>
      <c r="E10" s="8">
        <f>E12+E17+E26</f>
        <v>1.8849607182940515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0.11784511784511786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1.4994388327721659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0.26767676767676768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0.25252525252525254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1980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3.5156526374859709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4.2187831649831651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G34" sqref="G34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41</v>
      </c>
    </row>
    <row r="7" spans="2:7" s="5" customFormat="1" ht="16.2" x14ac:dyDescent="0.4">
      <c r="B7" s="5" t="s">
        <v>4</v>
      </c>
      <c r="C7" s="6" t="s">
        <v>53</v>
      </c>
    </row>
    <row r="8" spans="2:7" s="5" customFormat="1" ht="16.2" x14ac:dyDescent="0.4">
      <c r="B8" s="17" t="s">
        <v>3</v>
      </c>
      <c r="C8" s="17">
        <v>123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2.7972520325203249</v>
      </c>
      <c r="D10" s="16" t="s">
        <v>23</v>
      </c>
      <c r="E10" s="8">
        <f>E12+E17+E26</f>
        <v>1.625564588979223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2.21</v>
      </c>
      <c r="D12" s="16" t="s">
        <v>24</v>
      </c>
      <c r="E12" s="19">
        <f>E15/C30</f>
        <v>0.2032520325203252</v>
      </c>
    </row>
    <row r="13" spans="2:7" s="5" customFormat="1" ht="16.2" x14ac:dyDescent="0.4">
      <c r="B13" s="5" t="s">
        <v>22</v>
      </c>
      <c r="C13" s="9">
        <v>6.63</v>
      </c>
      <c r="D13" s="15" t="s">
        <v>25</v>
      </c>
      <c r="E13" s="9">
        <v>60000</v>
      </c>
    </row>
    <row r="14" spans="2:7" s="5" customFormat="1" ht="16.2" x14ac:dyDescent="0.4">
      <c r="B14" s="5" t="s">
        <v>8</v>
      </c>
      <c r="C14" s="10">
        <v>3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500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1.206865401987353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0.36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1800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6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10800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0.21544715447154472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0.2032520325203252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2460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4.4228166214995479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5.3073799457994575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E13" sqref="E13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54</v>
      </c>
    </row>
    <row r="8" spans="2:7" s="5" customFormat="1" ht="16.2" x14ac:dyDescent="0.4">
      <c r="B8" s="17" t="s">
        <v>3</v>
      </c>
      <c r="C8" s="17">
        <v>125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1.5781666666666667</v>
      </c>
      <c r="D10" s="16" t="s">
        <v>23</v>
      </c>
      <c r="E10" s="8">
        <f>E12+E17+E26</f>
        <v>1.4928888888888887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9.3333333333333351E-2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1.1875555555555555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0.21199999999999999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2500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3.0710555555555556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3.6852666666666667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tabSelected="1" workbookViewId="0">
      <selection activeCell="H9" sqref="H9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55</v>
      </c>
    </row>
    <row r="8" spans="2:7" s="5" customFormat="1" ht="16.2" x14ac:dyDescent="0.4">
      <c r="B8" s="17" t="s">
        <v>3</v>
      </c>
      <c r="C8" s="17">
        <v>93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1.646983870967742</v>
      </c>
      <c r="D10" s="16" t="s">
        <v>23</v>
      </c>
      <c r="E10" s="8">
        <f>E12+E17+E26</f>
        <v>2.0065710872162486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0.12544802867383514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1.5961768219832735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0.28494623655913981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0.26881720430107525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1860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3.6535549581839906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4.3842659498207883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9" sqref="C9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44</v>
      </c>
    </row>
    <row r="8" spans="2:7" s="5" customFormat="1" ht="16.2" x14ac:dyDescent="0.4">
      <c r="B8" s="17" t="s">
        <v>3</v>
      </c>
      <c r="C8" s="17">
        <v>106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1.6140157232704404</v>
      </c>
      <c r="D10" s="16" t="s">
        <v>23</v>
      </c>
      <c r="E10" s="8">
        <f>E12+E17+E26</f>
        <v>1.7604821802935011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0.11006289308176102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1.40041928721174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0.25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0.23584905660377359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2120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3.3744979035639417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4.0493974842767297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9" sqref="C9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45</v>
      </c>
    </row>
    <row r="8" spans="2:7" s="5" customFormat="1" ht="16.2" x14ac:dyDescent="0.4">
      <c r="B8" s="17" t="s">
        <v>3</v>
      </c>
      <c r="C8" s="17">
        <v>155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1.539456989247312</v>
      </c>
      <c r="D10" s="16" t="s">
        <v>23</v>
      </c>
      <c r="E10" s="8">
        <f>E12+E17+E26</f>
        <v>1.203942652329749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7.5268817204301092E-2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0.95770609318996414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0.17096774193548386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0.16129032258064516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3100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2.743399641577061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3.292079569892473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8" sqref="C8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46</v>
      </c>
    </row>
    <row r="8" spans="2:7" s="5" customFormat="1" ht="16.2" x14ac:dyDescent="0.4">
      <c r="B8" s="17" t="s">
        <v>3</v>
      </c>
      <c r="C8" s="17">
        <v>101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1.6256914191419143</v>
      </c>
      <c r="D10" s="16" t="s">
        <v>23</v>
      </c>
      <c r="E10" s="8">
        <f>E12+E17+E26</f>
        <v>1.8476347634763475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0.11551155115511554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1.4697469746974696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0.26237623762376239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0.24752475247524752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2020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3.473326182618262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4.1679914191419147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9" sqref="C9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47</v>
      </c>
    </row>
    <row r="8" spans="2:7" s="5" customFormat="1" ht="16.2" x14ac:dyDescent="0.4">
      <c r="B8" s="17" t="s">
        <v>3</v>
      </c>
      <c r="C8" s="17">
        <v>92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1.6499057971014492</v>
      </c>
      <c r="D10" s="16" t="s">
        <v>23</v>
      </c>
      <c r="E10" s="8">
        <f>E12+E17+E26</f>
        <v>2.0283816425120773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0.12681159420289856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1.613526570048309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0.28804347826086957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0.27173913043478259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1840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3.6782874396135266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4.4139449275362317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9" sqref="C9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48</v>
      </c>
    </row>
    <row r="8" spans="2:7" s="5" customFormat="1" ht="16.2" x14ac:dyDescent="0.4">
      <c r="B8" s="17" t="s">
        <v>3</v>
      </c>
      <c r="C8" s="17">
        <v>90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1.6559444444444447</v>
      </c>
      <c r="D10" s="16" t="s">
        <v>23</v>
      </c>
      <c r="E10" s="8">
        <f>E12+E17+E26</f>
        <v>2.0734567901234566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0.12962962962962965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1.6493827160493826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0.29444444444444445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0.27777777777777779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1800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3.7294012345679013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4.4752814814814812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8" sqref="C8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49</v>
      </c>
    </row>
    <row r="8" spans="2:7" s="5" customFormat="1" ht="16.2" x14ac:dyDescent="0.4">
      <c r="B8" s="17" t="s">
        <v>3</v>
      </c>
      <c r="C8" s="17">
        <v>68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1.7458137254901962</v>
      </c>
      <c r="D10" s="16" t="s">
        <v>23</v>
      </c>
      <c r="E10" s="8">
        <f>E12+E17+E26</f>
        <v>2.7442810457516336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0.17156862745098042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2.1830065359477122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0.38970588235294118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0.36764705882352944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1360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4.4900947712418295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5.3881137254901956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G36" sqref="G36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50</v>
      </c>
    </row>
    <row r="8" spans="2:7" s="5" customFormat="1" ht="16.2" x14ac:dyDescent="0.4">
      <c r="B8" s="17" t="s">
        <v>3</v>
      </c>
      <c r="C8" s="17">
        <v>130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1.5704743589743591</v>
      </c>
      <c r="D10" s="16" t="s">
        <v>23</v>
      </c>
      <c r="E10" s="8">
        <f>E12+E17+E26</f>
        <v>1.4354700854700855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8.9743589743589758E-2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1.1418803418803418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0.20384615384615384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0.19230769230769232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2600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3.0059444444444443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3.6071333333333331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4"/>
  <sheetViews>
    <sheetView workbookViewId="0">
      <selection activeCell="C9" sqref="C9"/>
    </sheetView>
  </sheetViews>
  <sheetFormatPr defaultRowHeight="15.6" x14ac:dyDescent="0.35"/>
  <cols>
    <col min="1" max="1" width="4.21875" style="1" customWidth="1"/>
    <col min="2" max="2" width="28.33203125" style="1" customWidth="1"/>
    <col min="3" max="3" width="14.44140625" style="1" bestFit="1" customWidth="1"/>
    <col min="4" max="4" width="35.5546875" style="1" customWidth="1"/>
    <col min="5" max="5" width="14.5546875" style="1" bestFit="1" customWidth="1"/>
    <col min="6" max="6" width="8.88671875" style="1"/>
    <col min="7" max="7" width="9.5546875" style="1" bestFit="1" customWidth="1"/>
    <col min="8" max="16384" width="8.88671875" style="1"/>
  </cols>
  <sheetData>
    <row r="2" spans="2:7" ht="22.2" x14ac:dyDescent="0.5">
      <c r="B2" s="2" t="s">
        <v>0</v>
      </c>
      <c r="C2" s="2"/>
      <c r="D2" s="2"/>
      <c r="E2" s="2"/>
    </row>
    <row r="3" spans="2:7" ht="9" customHeight="1" x14ac:dyDescent="0.5">
      <c r="B3" s="3"/>
      <c r="C3" s="3"/>
      <c r="D3" s="3"/>
      <c r="E3" s="3"/>
    </row>
    <row r="4" spans="2:7" ht="22.2" x14ac:dyDescent="0.5">
      <c r="B4" s="25" t="s">
        <v>1</v>
      </c>
      <c r="C4" s="25"/>
      <c r="D4" s="25"/>
      <c r="E4" s="25"/>
    </row>
    <row r="6" spans="2:7" s="5" customFormat="1" ht="16.2" x14ac:dyDescent="0.4">
      <c r="B6" s="5" t="s">
        <v>2</v>
      </c>
      <c r="C6" s="5">
        <v>15</v>
      </c>
    </row>
    <row r="7" spans="2:7" s="5" customFormat="1" ht="16.2" x14ac:dyDescent="0.4">
      <c r="B7" s="5" t="s">
        <v>4</v>
      </c>
      <c r="C7" s="6" t="s">
        <v>51</v>
      </c>
    </row>
    <row r="8" spans="2:7" s="5" customFormat="1" ht="16.2" x14ac:dyDescent="0.4">
      <c r="B8" s="17" t="s">
        <v>3</v>
      </c>
      <c r="C8" s="17">
        <v>85</v>
      </c>
      <c r="D8" s="17"/>
      <c r="E8" s="17"/>
    </row>
    <row r="9" spans="2:7" s="5" customFormat="1" ht="16.2" x14ac:dyDescent="0.4">
      <c r="B9" s="28"/>
      <c r="C9" s="28"/>
      <c r="D9" s="28"/>
      <c r="E9" s="28"/>
    </row>
    <row r="10" spans="2:7" s="5" customFormat="1" ht="16.8" x14ac:dyDescent="0.45">
      <c r="B10" s="7" t="s">
        <v>5</v>
      </c>
      <c r="C10" s="8">
        <f>C12+C16+C22+C28</f>
        <v>1.6722843137254904</v>
      </c>
      <c r="D10" s="16" t="s">
        <v>23</v>
      </c>
      <c r="E10" s="8">
        <f>E12+E17+E26</f>
        <v>2.1954248366013069</v>
      </c>
      <c r="G10" s="13"/>
    </row>
    <row r="11" spans="2:7" s="5" customFormat="1" ht="16.2" x14ac:dyDescent="0.4">
      <c r="D11" s="15"/>
    </row>
    <row r="12" spans="2:7" s="5" customFormat="1" ht="16.8" x14ac:dyDescent="0.45">
      <c r="B12" s="7" t="s">
        <v>6</v>
      </c>
      <c r="C12" s="8">
        <f>C13/C14</f>
        <v>1.2875000000000001</v>
      </c>
      <c r="D12" s="16" t="s">
        <v>24</v>
      </c>
      <c r="E12" s="19">
        <f>E15/C30</f>
        <v>0.13725490196078433</v>
      </c>
    </row>
    <row r="13" spans="2:7" s="5" customFormat="1" ht="16.2" x14ac:dyDescent="0.4">
      <c r="B13" s="5" t="s">
        <v>22</v>
      </c>
      <c r="C13" s="9">
        <v>5.15</v>
      </c>
      <c r="D13" s="15" t="s">
        <v>25</v>
      </c>
      <c r="E13" s="9">
        <v>28000</v>
      </c>
    </row>
    <row r="14" spans="2:7" s="5" customFormat="1" ht="16.2" x14ac:dyDescent="0.4">
      <c r="B14" s="5" t="s">
        <v>8</v>
      </c>
      <c r="C14" s="10">
        <v>4</v>
      </c>
      <c r="D14" s="15" t="s">
        <v>26</v>
      </c>
      <c r="E14" s="20">
        <f>10/12</f>
        <v>0.83333333333333337</v>
      </c>
    </row>
    <row r="15" spans="2:7" s="5" customFormat="1" ht="16.2" x14ac:dyDescent="0.4">
      <c r="D15" s="15" t="s">
        <v>27</v>
      </c>
      <c r="E15" s="18">
        <f>E13*E14/100</f>
        <v>233.33333333333337</v>
      </c>
    </row>
    <row r="16" spans="2:7" s="5" customFormat="1" ht="16.8" x14ac:dyDescent="0.45">
      <c r="B16" s="7" t="s">
        <v>9</v>
      </c>
      <c r="C16" s="11">
        <f>C19/C20</f>
        <v>2.4E-2</v>
      </c>
      <c r="D16" s="15"/>
    </row>
    <row r="17" spans="2:5" s="5" customFormat="1" ht="16.8" x14ac:dyDescent="0.45">
      <c r="B17" s="12" t="s">
        <v>12</v>
      </c>
      <c r="C17" s="12">
        <v>3</v>
      </c>
      <c r="D17" s="16" t="s">
        <v>28</v>
      </c>
      <c r="E17" s="8">
        <f>E24/C30</f>
        <v>1.7464052287581697</v>
      </c>
    </row>
    <row r="18" spans="2:5" s="5" customFormat="1" ht="16.2" x14ac:dyDescent="0.4">
      <c r="B18" s="5" t="s">
        <v>10</v>
      </c>
      <c r="C18" s="9">
        <v>40</v>
      </c>
      <c r="D18" s="15" t="s">
        <v>29</v>
      </c>
      <c r="E18" s="9">
        <v>2000</v>
      </c>
    </row>
    <row r="19" spans="2:5" s="5" customFormat="1" ht="16.2" x14ac:dyDescent="0.4">
      <c r="B19" s="5" t="s">
        <v>11</v>
      </c>
      <c r="C19" s="13">
        <f>C17*C18</f>
        <v>120</v>
      </c>
      <c r="D19" s="15" t="s">
        <v>30</v>
      </c>
      <c r="E19" s="18">
        <f>E18/12</f>
        <v>166.66666666666666</v>
      </c>
    </row>
    <row r="20" spans="2:5" s="5" customFormat="1" ht="16.2" x14ac:dyDescent="0.4">
      <c r="B20" s="5" t="s">
        <v>13</v>
      </c>
      <c r="C20" s="14">
        <v>5000</v>
      </c>
      <c r="D20" s="15" t="s">
        <v>31</v>
      </c>
      <c r="E20" s="18">
        <f>E18/12</f>
        <v>166.66666666666666</v>
      </c>
    </row>
    <row r="21" spans="2:5" s="5" customFormat="1" ht="16.2" x14ac:dyDescent="0.4">
      <c r="D21" s="15" t="s">
        <v>32</v>
      </c>
      <c r="E21" s="18">
        <f>E20/3</f>
        <v>55.55555555555555</v>
      </c>
    </row>
    <row r="22" spans="2:5" s="5" customFormat="1" ht="16.8" x14ac:dyDescent="0.45">
      <c r="B22" s="7" t="s">
        <v>14</v>
      </c>
      <c r="C22" s="11">
        <f>C25/C26</f>
        <v>6.6666666666666666E-2</v>
      </c>
      <c r="D22" s="15" t="s">
        <v>33</v>
      </c>
      <c r="E22" s="18">
        <f>E18*8/100</f>
        <v>160</v>
      </c>
    </row>
    <row r="23" spans="2:5" s="5" customFormat="1" ht="16.2" x14ac:dyDescent="0.4">
      <c r="B23" s="5" t="s">
        <v>15</v>
      </c>
      <c r="C23" s="9">
        <v>500</v>
      </c>
      <c r="D23" s="15" t="s">
        <v>34</v>
      </c>
      <c r="E23" s="18">
        <f>E18*21/100</f>
        <v>420</v>
      </c>
    </row>
    <row r="24" spans="2:5" s="5" customFormat="1" ht="16.2" x14ac:dyDescent="0.4">
      <c r="B24" s="5" t="s">
        <v>16</v>
      </c>
      <c r="C24" s="5">
        <v>4</v>
      </c>
      <c r="D24" s="15" t="s">
        <v>35</v>
      </c>
      <c r="E24" s="18">
        <f>E18+E19+E20+E21+E22+E23</f>
        <v>2968.8888888888887</v>
      </c>
    </row>
    <row r="25" spans="2:5" s="5" customFormat="1" ht="16.2" x14ac:dyDescent="0.4">
      <c r="B25" s="5" t="s">
        <v>17</v>
      </c>
      <c r="C25" s="13">
        <f>C23*C24</f>
        <v>2000</v>
      </c>
      <c r="D25" s="15"/>
    </row>
    <row r="26" spans="2:5" s="5" customFormat="1" ht="16.8" x14ac:dyDescent="0.45">
      <c r="B26" s="5" t="s">
        <v>18</v>
      </c>
      <c r="C26" s="14">
        <v>30000</v>
      </c>
      <c r="D26" s="16" t="s">
        <v>40</v>
      </c>
      <c r="E26" s="8">
        <f>E30/C30</f>
        <v>0.31176470588235294</v>
      </c>
    </row>
    <row r="27" spans="2:5" s="5" customFormat="1" ht="16.2" x14ac:dyDescent="0.4">
      <c r="D27" s="15" t="s">
        <v>36</v>
      </c>
      <c r="E27" s="9">
        <v>180</v>
      </c>
    </row>
    <row r="28" spans="2:5" s="5" customFormat="1" ht="16.8" x14ac:dyDescent="0.45">
      <c r="B28" s="7" t="s">
        <v>19</v>
      </c>
      <c r="C28" s="11">
        <f>C29/C30</f>
        <v>0.29411764705882354</v>
      </c>
      <c r="D28" s="15" t="s">
        <v>37</v>
      </c>
      <c r="E28" s="9">
        <v>50</v>
      </c>
    </row>
    <row r="29" spans="2:5" s="5" customFormat="1" ht="16.2" x14ac:dyDescent="0.4">
      <c r="B29" s="5" t="s">
        <v>20</v>
      </c>
      <c r="C29" s="9">
        <v>500</v>
      </c>
      <c r="D29" s="15" t="s">
        <v>38</v>
      </c>
      <c r="E29" s="9">
        <v>300</v>
      </c>
    </row>
    <row r="30" spans="2:5" s="5" customFormat="1" ht="16.2" x14ac:dyDescent="0.4">
      <c r="B30" s="17" t="s">
        <v>21</v>
      </c>
      <c r="C30" s="27">
        <f>C8*20</f>
        <v>1700</v>
      </c>
      <c r="D30" s="26" t="s">
        <v>39</v>
      </c>
      <c r="E30" s="4">
        <f>E27+E28+E29</f>
        <v>530</v>
      </c>
    </row>
    <row r="32" spans="2:5" ht="16.2" x14ac:dyDescent="0.4">
      <c r="B32" s="21" t="s">
        <v>41</v>
      </c>
      <c r="C32" s="21"/>
      <c r="D32" s="21"/>
      <c r="E32" s="22">
        <f>C10+E10</f>
        <v>3.8677091503267973</v>
      </c>
    </row>
    <row r="33" spans="2:5" x14ac:dyDescent="0.35">
      <c r="B33" s="23" t="s">
        <v>42</v>
      </c>
      <c r="C33" s="23"/>
      <c r="D33" s="23"/>
      <c r="E33" s="24">
        <v>20</v>
      </c>
    </row>
    <row r="34" spans="2:5" ht="16.2" x14ac:dyDescent="0.4">
      <c r="B34" s="21" t="s">
        <v>43</v>
      </c>
      <c r="C34" s="21"/>
      <c r="D34" s="21"/>
      <c r="E34" s="22">
        <f>E32*E33/100+E32</f>
        <v>4.6412509803921571</v>
      </c>
    </row>
  </sheetData>
  <mergeCells count="5">
    <mergeCell ref="B2:E2"/>
    <mergeCell ref="B4:E4"/>
    <mergeCell ref="B32:D32"/>
    <mergeCell ref="B33:D33"/>
    <mergeCell ref="B34:D3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Linha1</vt:lpstr>
      <vt:lpstr>Linha2</vt:lpstr>
      <vt:lpstr>Linha3</vt:lpstr>
      <vt:lpstr>Linha4</vt:lpstr>
      <vt:lpstr>Linha5</vt:lpstr>
      <vt:lpstr>Linha6</vt:lpstr>
      <vt:lpstr>Linha7</vt:lpstr>
      <vt:lpstr>Linha8</vt:lpstr>
      <vt:lpstr>Linha9</vt:lpstr>
      <vt:lpstr>Linha10</vt:lpstr>
      <vt:lpstr>Linha11</vt:lpstr>
      <vt:lpstr>Linha12</vt:lpstr>
      <vt:lpstr>Linha13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2022-11-24T17:06:08Z</dcterms:modified>
</cp:coreProperties>
</file>